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rivo\Documents\PV\Leitfaden\"/>
    </mc:Choice>
  </mc:AlternateContent>
  <xr:revisionPtr revIDLastSave="0" documentId="13_ncr:1_{3FDB45A0-70DF-4487-9AA9-45AE8770EBD8}" xr6:coauthVersionLast="47" xr6:coauthVersionMax="47" xr10:uidLastSave="{00000000-0000-0000-0000-000000000000}"/>
  <bookViews>
    <workbookView xWindow="2340" yWindow="2010" windowWidth="26340" windowHeight="14190" xr2:uid="{00000000-000D-0000-FFFF-FFFF00000000}"/>
  </bookViews>
  <sheets>
    <sheet name="Abrechnung" sheetId="1" r:id="rId1"/>
    <sheet name="Stromrechnungen" sheetId="3" r:id="rId2"/>
    <sheet name="Zählerständ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51" i="1" s="1"/>
  <c r="K54" i="1"/>
  <c r="F54" i="1"/>
  <c r="F58" i="1"/>
  <c r="C44" i="1"/>
  <c r="F14" i="1"/>
  <c r="D14" i="1"/>
  <c r="C19" i="3"/>
  <c r="D6" i="3"/>
  <c r="D7" i="3"/>
  <c r="D8" i="3"/>
  <c r="D9" i="3"/>
  <c r="D10" i="3"/>
  <c r="D11" i="3"/>
  <c r="D12" i="3"/>
  <c r="D13" i="3"/>
  <c r="D14" i="3"/>
  <c r="D15" i="3"/>
  <c r="D16" i="3"/>
  <c r="D5" i="3"/>
  <c r="F35" i="1"/>
  <c r="F36" i="1" s="1"/>
  <c r="I10" i="2"/>
  <c r="I11" i="2"/>
  <c r="I12" i="2"/>
  <c r="I13" i="2"/>
  <c r="M13" i="2" s="1"/>
  <c r="I14" i="2"/>
  <c r="I15" i="2"/>
  <c r="M15" i="2" s="1"/>
  <c r="I16" i="2"/>
  <c r="I17" i="2"/>
  <c r="M17" i="2" s="1"/>
  <c r="I18" i="2"/>
  <c r="I9" i="2"/>
  <c r="D51" i="1"/>
  <c r="D57" i="1"/>
  <c r="L10" i="2"/>
  <c r="L11" i="2"/>
  <c r="L12" i="2"/>
  <c r="L13" i="2"/>
  <c r="L14" i="2"/>
  <c r="L15" i="2"/>
  <c r="L16" i="2"/>
  <c r="L17" i="2"/>
  <c r="L18" i="2"/>
  <c r="L9" i="2"/>
  <c r="J10" i="2"/>
  <c r="J11" i="2"/>
  <c r="J12" i="2"/>
  <c r="J13" i="2"/>
  <c r="J14" i="2"/>
  <c r="J15" i="2"/>
  <c r="J16" i="2"/>
  <c r="J17" i="2"/>
  <c r="J18" i="2"/>
  <c r="J9" i="2"/>
  <c r="G10" i="2"/>
  <c r="M10" i="2" s="1"/>
  <c r="G11" i="2"/>
  <c r="M11" i="2" s="1"/>
  <c r="G12" i="2"/>
  <c r="M12" i="2" s="1"/>
  <c r="G13" i="2"/>
  <c r="G14" i="2"/>
  <c r="M14" i="2" s="1"/>
  <c r="G15" i="2"/>
  <c r="G16" i="2"/>
  <c r="M16" i="2" s="1"/>
  <c r="G17" i="2"/>
  <c r="G18" i="2"/>
  <c r="M18" i="2" s="1"/>
  <c r="G23" i="2"/>
  <c r="E32" i="2" s="1"/>
  <c r="G25" i="2"/>
  <c r="E36" i="2" s="1"/>
  <c r="G9" i="2"/>
  <c r="D24" i="1"/>
  <c r="D53" i="1" s="1"/>
  <c r="D23" i="1"/>
  <c r="D11" i="1"/>
  <c r="D18" i="1" s="1"/>
  <c r="K51" i="1" l="1"/>
  <c r="I14" i="1"/>
  <c r="I20" i="1" s="1"/>
  <c r="D19" i="1"/>
  <c r="D20" i="1" s="1"/>
  <c r="D19" i="3"/>
  <c r="D20" i="3" s="1"/>
  <c r="M9" i="2"/>
  <c r="F57" i="1"/>
  <c r="K57" i="1" s="1"/>
  <c r="I20" i="2"/>
  <c r="E31" i="2" s="1"/>
  <c r="E33" i="2" s="1"/>
  <c r="E41" i="2" s="1"/>
  <c r="J21" i="2"/>
  <c r="E37" i="2" s="1"/>
  <c r="E38" i="2" s="1"/>
  <c r="E42" i="2" s="1"/>
  <c r="F41" i="1"/>
  <c r="I24" i="1" l="1"/>
  <c r="F24" i="1" s="1"/>
  <c r="F53" i="1" s="1"/>
  <c r="K53" i="1" s="1"/>
  <c r="I23" i="1"/>
  <c r="F23" i="1" s="1"/>
  <c r="F52" i="1" s="1"/>
  <c r="K52" i="1" s="1"/>
  <c r="F20" i="1"/>
  <c r="F40" i="1" s="1"/>
  <c r="E43" i="2"/>
  <c r="F42" i="1" l="1"/>
  <c r="F43" i="1" l="1"/>
  <c r="F44" i="1"/>
  <c r="K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Jochen Rivoir</author>
  </authors>
  <commentList>
    <comment ref="D15" authorId="0" shapeId="0" xr:uid="{31563E63-50D5-439B-8439-A59F480E5585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Anzahl Wohnungen, die gemeinsamen Strombezug wählen
</t>
        </r>
      </text>
    </comment>
    <comment ref="H35" authorId="0" shapeId="0" xr:uid="{66F0DF02-725F-454A-8D12-6C5C0DBB90A1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Kreditraten werden unten bei "Nichtumlagefähigen Positionen" als extern gekennzeichnet.</t>
        </r>
      </text>
    </comment>
    <comment ref="C51" authorId="0" shapeId="0" xr:uid="{50217277-AF43-4C0F-B43C-3D5EB37413D6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Anzahl Wohneinheiten, die den gemeinsamen Stromvertrag nutzen</t>
        </r>
      </text>
    </comment>
  </commentList>
</comments>
</file>

<file path=xl/sharedStrings.xml><?xml version="1.0" encoding="utf-8"?>
<sst xmlns="http://schemas.openxmlformats.org/spreadsheetml/2006/main" count="179" uniqueCount="115">
  <si>
    <t>MEA</t>
  </si>
  <si>
    <t>PV Reparaturen</t>
  </si>
  <si>
    <t>Versicherung für PV</t>
  </si>
  <si>
    <t>Wartungskosten für PV</t>
  </si>
  <si>
    <t>qm</t>
  </si>
  <si>
    <t>Wohnungsstrom</t>
  </si>
  <si>
    <t>Allgemeinstrom</t>
  </si>
  <si>
    <t>Gesamt</t>
  </si>
  <si>
    <t>kWh</t>
  </si>
  <si>
    <t>Verbrauch</t>
  </si>
  <si>
    <t>Wohnfläche</t>
  </si>
  <si>
    <t>€/kWh</t>
  </si>
  <si>
    <t>Verteilschlüssel</t>
  </si>
  <si>
    <t>Nebenkostenabrechnung einer Beispielwohnung</t>
  </si>
  <si>
    <t>Eingaben</t>
  </si>
  <si>
    <t>1)</t>
  </si>
  <si>
    <t>2)</t>
  </si>
  <si>
    <t>3)</t>
  </si>
  <si>
    <t>Mehraufwand für Verwaltung</t>
  </si>
  <si>
    <t>Wohnungsstrom (alle teilnehmenden Wohnungen)</t>
  </si>
  <si>
    <t>Einspeisevergütung laut Netzbetreiber</t>
  </si>
  <si>
    <t>Nutzen der PV-Anlage</t>
  </si>
  <si>
    <t>Umlagefähige Positionen (für Bewohner/Mieter)</t>
  </si>
  <si>
    <t>4)</t>
  </si>
  <si>
    <t>Gesamtbetrag</t>
  </si>
  <si>
    <t>5)</t>
  </si>
  <si>
    <t>6)</t>
  </si>
  <si>
    <t>7)</t>
  </si>
  <si>
    <t>Nicht umlagefähige Positionen (für Eigentümer/Vermieter)</t>
  </si>
  <si>
    <t>Kreditsumme</t>
  </si>
  <si>
    <t>€</t>
  </si>
  <si>
    <t>Kreditraten (Zinsen + Tilgung)</t>
  </si>
  <si>
    <t>Nebenkostenabrechnung (Kostenpflichtiger PV-Strom)</t>
  </si>
  <si>
    <t>Anteil der Wohnung</t>
  </si>
  <si>
    <t>Position</t>
  </si>
  <si>
    <t>Bsp: Wohnung hat 5.000 € Kredit gegeben</t>
  </si>
  <si>
    <t>Entfällt wenn die WEG keinen Kredit aufnimmt</t>
  </si>
  <si>
    <t>Stromverbrauch</t>
  </si>
  <si>
    <t>Strombezug laut externer Stromrechnung</t>
  </si>
  <si>
    <t>Kosten der PV-Anlage (nicht umlagefähig)</t>
  </si>
  <si>
    <t># Beispielwohnung</t>
  </si>
  <si>
    <t>Abrechnung des Stromverbrauchs (zum Preis des gemeinsamen Stromvertrags)</t>
  </si>
  <si>
    <t>8)</t>
  </si>
  <si>
    <t>/Zähler</t>
  </si>
  <si>
    <t>WE</t>
  </si>
  <si>
    <t>Strombezug inkl. Grundgebühr und Netzentgelte</t>
  </si>
  <si>
    <t>Gutschrift an Kreditgeber (Zinsen + Tilgung)</t>
  </si>
  <si>
    <t>Hilfestellungen finden Sie in Kapitel 5.1.2 des Leitfadens</t>
  </si>
  <si>
    <t>Nebenrechnung für Stromabrechnung</t>
  </si>
  <si>
    <t>Nebenrechnung für Nutzen der PV-Anlage</t>
  </si>
  <si>
    <t>Zum Ablesen von Zählerständen siehe Blatt "Zählerstände".</t>
  </si>
  <si>
    <t>Zählernummer</t>
  </si>
  <si>
    <t>xxx</t>
  </si>
  <si>
    <t>Hauptzähler</t>
  </si>
  <si>
    <t>Wohnungsnummer</t>
  </si>
  <si>
    <t>Eigentümer</t>
  </si>
  <si>
    <t>Teilnahme am gemeinsamen Stromvertrag (Ja=1, Nein=0)</t>
  </si>
  <si>
    <t>Verbrauch in kWh</t>
  </si>
  <si>
    <t>Zählerstand in kWh zu Beginn &lt;Datum&gt;</t>
  </si>
  <si>
    <t>Wohnungsnummer gemäß Verwaltung</t>
  </si>
  <si>
    <t>Direkt nach Inbetriebnahme des Hauptzählers: Alle Zählerstände (Wohnungszähler, Allgemeinstromzähler, Hauptzähler) fotografieren und in diese Liste eintragen.</t>
  </si>
  <si>
    <t>Am Ende des Jahres wieder alle Zählerstände (Wohnungszähler, Allgemeinstromzähler, Hauptzähler) fotografieren und in diese Liste eintragen.</t>
  </si>
  <si>
    <t>Eigenverbrauch</t>
  </si>
  <si>
    <t>WEG</t>
  </si>
  <si>
    <t>Information für die Abrechnung</t>
  </si>
  <si>
    <t>Stromverbrauch der teilnehmenden Wohnungen</t>
  </si>
  <si>
    <t>Allgemeinstromverbrauch</t>
  </si>
  <si>
    <t>Stromverbräuche</t>
  </si>
  <si>
    <t>Gesamtverbrauch laut Hauptzähler</t>
  </si>
  <si>
    <t>Abzgl. Stromverbrauch der nicht teilnehmenden Wohnungen</t>
  </si>
  <si>
    <t>Zu erwartender abgerechneter Strombezug</t>
  </si>
  <si>
    <t>Kontrollrechnung für abgerechneten Strombezug</t>
  </si>
  <si>
    <t>Stromverbrauch der nicht teilnehmenden Wohnungen</t>
  </si>
  <si>
    <t>Stromverbrauch aller teilnehmenden Verbraucher</t>
  </si>
  <si>
    <t>Abzgl. zu erwartender abgerechneter Strombezug</t>
  </si>
  <si>
    <t>Eigenverbrauch (Selbst verbrauchter PV-Strom)</t>
  </si>
  <si>
    <t>Exportieren in Verwaltungs-SW</t>
  </si>
  <si>
    <t>Verbrauch teilnehmender Verbraucher in kWh</t>
  </si>
  <si>
    <t>Verbrauch nicht teilnehmender Wohnungen in kWh</t>
  </si>
  <si>
    <t>Verbrauch teilnehmender Wohnungen in kWh</t>
  </si>
  <si>
    <t>Zur Kontrolle der Stromrechnung</t>
  </si>
  <si>
    <t>Zählerstand in kWh am Ende &lt;Datum&gt;</t>
  </si>
  <si>
    <t>Internetzugang</t>
  </si>
  <si>
    <t>Mit Summe der Verwaltungs-SW vergleichen</t>
  </si>
  <si>
    <t>Jahr</t>
  </si>
  <si>
    <t>Monat</t>
  </si>
  <si>
    <t>Betrag</t>
  </si>
  <si>
    <t>Summe</t>
  </si>
  <si>
    <t>Durchschnittlicher kWh-Preis</t>
  </si>
  <si>
    <t>/kWh</t>
  </si>
  <si>
    <t>Externe Stromrechnung (des gemeinsamen Stromvertrags), siehe Blatt "Stromrechnungen"</t>
  </si>
  <si>
    <t>Stromverbrauch, siehe Blatt "Zählerstände"</t>
  </si>
  <si>
    <t>Direktverbrauch (von der Verwaltung als Eigenleistung abgerechnet)</t>
  </si>
  <si>
    <t>Direktverbrauch</t>
  </si>
  <si>
    <t>Direktverbrauch (Als Eigenleistung abgerechnet)</t>
  </si>
  <si>
    <t>Copyright © Jochen Rivoir</t>
  </si>
  <si>
    <t xml:space="preserve">Anpassungen sind erlaubt. </t>
  </si>
  <si>
    <t>Der Copyright Hinweis darf nicht entfernt werden.</t>
  </si>
  <si>
    <t>Strom wird zunächst mit dem kWh-Preis des gemeinsamen Stromvertrags abgerechnet</t>
  </si>
  <si>
    <t>Der Nutzen (Direkt verbrauchter PV-Strom und Einspeisevergütung) wird dann den Eigentümern nach MEA gutgeschrieben.</t>
  </si>
  <si>
    <t>Verwendung nur ohne kommerzielle Interessen.</t>
  </si>
  <si>
    <t xml:space="preserve">https://pv4wegs.de </t>
  </si>
  <si>
    <t>WE mit gem. Strombezug</t>
  </si>
  <si>
    <t>JederVermieter kann Mieter beteiligen</t>
  </si>
  <si>
    <t>Abzgl. Betriebskosten der PV-Anlage</t>
  </si>
  <si>
    <t>Laufende Kosten der PV-Anlage (nicht umlagefähig, da der gesamte Stromverbrauch mit dem externen Strompreis abgerechnet wird)</t>
  </si>
  <si>
    <t>Anteil für Eigentümer/Vermieter</t>
  </si>
  <si>
    <t>Anteil für Bewohner/Mieter</t>
  </si>
  <si>
    <t>9)</t>
  </si>
  <si>
    <t>Nutzen der PV-Anlage für Bewohner/Mieter</t>
  </si>
  <si>
    <t>Nutzen der PV-Anlage für Eigentümer/Vermieter</t>
  </si>
  <si>
    <t>Pacht von Wohnungsstromzählern (Umlagefähig, da Bewohner Grundgebühr sparen)</t>
  </si>
  <si>
    <t>Nicht empfohlen</t>
  </si>
  <si>
    <t>Pacht von Wohnungsstromzählern</t>
  </si>
  <si>
    <t>Stand 23.02.2026,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</si>
</sst>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\ &quot;€&quot;_-;\-* #,##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164" fontId="0" fillId="0" borderId="0" xfId="1" applyNumberFormat="1" applyFont="1"/>
    <xf numFmtId="44" fontId="0" fillId="0" borderId="0" xfId="2" applyFont="1"/>
    <xf numFmtId="0" fontId="0" fillId="0" borderId="0" xfId="0" applyAlignment="1">
      <alignment horizontal="right"/>
    </xf>
    <xf numFmtId="0" fontId="2" fillId="0" borderId="0" xfId="0" applyFont="1"/>
    <xf numFmtId="164" fontId="2" fillId="0" borderId="0" xfId="1" applyNumberFormat="1" applyFont="1"/>
    <xf numFmtId="44" fontId="0" fillId="0" borderId="0" xfId="2" quotePrefix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3" borderId="0" xfId="0" applyFill="1"/>
    <xf numFmtId="0" fontId="4" fillId="2" borderId="0" xfId="0" applyFont="1" applyFill="1"/>
    <xf numFmtId="164" fontId="4" fillId="2" borderId="0" xfId="1" applyNumberFormat="1" applyFont="1" applyFill="1"/>
    <xf numFmtId="0" fontId="0" fillId="0" borderId="1" xfId="0" applyBorder="1"/>
    <xf numFmtId="165" fontId="0" fillId="0" borderId="0" xfId="0" applyNumberFormat="1"/>
    <xf numFmtId="44" fontId="0" fillId="0" borderId="1" xfId="2" applyFont="1" applyBorder="1"/>
    <xf numFmtId="43" fontId="0" fillId="0" borderId="0" xfId="1" applyFont="1" applyAlignment="1">
      <alignment horizontal="right"/>
    </xf>
    <xf numFmtId="43" fontId="0" fillId="0" borderId="0" xfId="1" applyFont="1"/>
    <xf numFmtId="43" fontId="2" fillId="0" borderId="0" xfId="1" applyFont="1"/>
    <xf numFmtId="43" fontId="2" fillId="0" borderId="0" xfId="1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/>
    <xf numFmtId="164" fontId="3" fillId="3" borderId="0" xfId="1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44" fontId="0" fillId="4" borderId="0" xfId="2" applyFont="1" applyFill="1"/>
    <xf numFmtId="0" fontId="0" fillId="0" borderId="0" xfId="0" quotePrefix="1"/>
    <xf numFmtId="165" fontId="0" fillId="5" borderId="0" xfId="1" applyNumberFormat="1" applyFont="1" applyFill="1"/>
    <xf numFmtId="165" fontId="0" fillId="5" borderId="0" xfId="0" applyNumberFormat="1" applyFill="1"/>
    <xf numFmtId="164" fontId="0" fillId="0" borderId="0" xfId="0" applyNumberFormat="1" applyAlignment="1">
      <alignment horizontal="right"/>
    </xf>
    <xf numFmtId="0" fontId="0" fillId="6" borderId="0" xfId="0" applyFill="1"/>
    <xf numFmtId="0" fontId="6" fillId="6" borderId="0" xfId="3" applyFill="1"/>
    <xf numFmtId="164" fontId="0" fillId="0" borderId="1" xfId="1" applyNumberFormat="1" applyFont="1" applyBorder="1" applyAlignment="1">
      <alignment horizontal="right"/>
    </xf>
    <xf numFmtId="44" fontId="0" fillId="0" borderId="0" xfId="2" applyFont="1" applyBorder="1"/>
    <xf numFmtId="164" fontId="0" fillId="0" borderId="0" xfId="1" applyNumberFormat="1" applyFont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Border="1" applyAlignment="1">
      <alignment horizontal="right"/>
    </xf>
    <xf numFmtId="44" fontId="0" fillId="0" borderId="0" xfId="2" applyFont="1" applyFill="1" applyBorder="1"/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6" borderId="0" xfId="0" applyFont="1" applyFill="1"/>
    <xf numFmtId="164" fontId="0" fillId="0" borderId="0" xfId="1" applyNumberFormat="1" applyFont="1" applyFill="1"/>
    <xf numFmtId="44" fontId="3" fillId="3" borderId="0" xfId="2" applyFont="1" applyFill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44" fontId="4" fillId="2" borderId="6" xfId="2" applyFont="1" applyFill="1" applyBorder="1"/>
    <xf numFmtId="164" fontId="0" fillId="6" borderId="0" xfId="1" applyNumberFormat="1" applyFont="1" applyFill="1" applyAlignment="1">
      <alignment horizontal="center"/>
    </xf>
    <xf numFmtId="49" fontId="0" fillId="0" borderId="0" xfId="2" applyNumberFormat="1" applyFont="1"/>
    <xf numFmtId="0" fontId="0" fillId="0" borderId="1" xfId="0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/>
    <xf numFmtId="0" fontId="7" fillId="0" borderId="0" xfId="0" applyFont="1" applyAlignment="1">
      <alignment horizontal="left"/>
    </xf>
    <xf numFmtId="0" fontId="6" fillId="0" borderId="0" xfId="3" applyFill="1"/>
    <xf numFmtId="164" fontId="0" fillId="0" borderId="0" xfId="0" applyNumberFormat="1"/>
    <xf numFmtId="44" fontId="0" fillId="0" borderId="0" xfId="2" applyFont="1" applyFill="1"/>
    <xf numFmtId="164" fontId="0" fillId="7" borderId="2" xfId="1" applyNumberFormat="1" applyFont="1" applyFill="1" applyBorder="1" applyAlignment="1">
      <alignment horizontal="right"/>
    </xf>
    <xf numFmtId="0" fontId="0" fillId="7" borderId="2" xfId="0" applyFill="1" applyBorder="1"/>
    <xf numFmtId="44" fontId="0" fillId="7" borderId="2" xfId="2" applyFont="1" applyFill="1" applyBorder="1"/>
    <xf numFmtId="44" fontId="0" fillId="7" borderId="3" xfId="2" applyFont="1" applyFill="1" applyBorder="1"/>
    <xf numFmtId="164" fontId="3" fillId="3" borderId="0" xfId="1" applyNumberFormat="1" applyFont="1" applyFill="1" applyAlignment="1">
      <alignment horizontal="center"/>
    </xf>
    <xf numFmtId="164" fontId="1" fillId="0" borderId="0" xfId="1" applyNumberFormat="1" applyFont="1" applyFill="1"/>
    <xf numFmtId="164" fontId="0" fillId="6" borderId="0" xfId="1" applyNumberFormat="1" applyFont="1" applyFill="1" applyAlignment="1">
      <alignment horizontal="left"/>
    </xf>
    <xf numFmtId="44" fontId="0" fillId="6" borderId="0" xfId="2" applyFont="1" applyFill="1"/>
    <xf numFmtId="164" fontId="1" fillId="6" borderId="0" xfId="1" applyNumberFormat="1" applyFont="1" applyFill="1" applyAlignment="1">
      <alignment horizontal="left"/>
    </xf>
    <xf numFmtId="164" fontId="4" fillId="6" borderId="0" xfId="1" applyNumberFormat="1" applyFont="1" applyFill="1" applyAlignment="1">
      <alignment horizontal="center"/>
    </xf>
    <xf numFmtId="0" fontId="4" fillId="6" borderId="0" xfId="0" applyFont="1" applyFill="1"/>
    <xf numFmtId="0" fontId="10" fillId="0" borderId="0" xfId="0" applyFont="1"/>
    <xf numFmtId="164" fontId="10" fillId="0" borderId="0" xfId="1" applyNumberFormat="1" applyFont="1" applyFill="1" applyAlignment="1">
      <alignment horizontal="center"/>
    </xf>
    <xf numFmtId="165" fontId="10" fillId="0" borderId="0" xfId="1" applyNumberFormat="1" applyFont="1" applyFill="1"/>
    <xf numFmtId="49" fontId="10" fillId="0" borderId="0" xfId="2" applyNumberFormat="1" applyFont="1"/>
    <xf numFmtId="0" fontId="11" fillId="0" borderId="0" xfId="3" applyFont="1" applyFill="1"/>
    <xf numFmtId="164" fontId="10" fillId="0" borderId="0" xfId="1" applyNumberFormat="1" applyFont="1" applyFill="1" applyBorder="1" applyAlignment="1">
      <alignment horizontal="center"/>
    </xf>
    <xf numFmtId="165" fontId="10" fillId="5" borderId="0" xfId="0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43" fontId="0" fillId="4" borderId="0" xfId="1" applyFont="1" applyFill="1" applyAlignment="1">
      <alignment horizontal="right"/>
    </xf>
    <xf numFmtId="0" fontId="0" fillId="6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1" xfId="0" applyBorder="1" applyAlignment="1">
      <alignment horizontal="center"/>
    </xf>
    <xf numFmtId="1" fontId="0" fillId="6" borderId="0" xfId="1" applyNumberFormat="1" applyFont="1" applyFill="1" applyAlignment="1">
      <alignment horizontal="right"/>
    </xf>
    <xf numFmtId="0" fontId="0" fillId="9" borderId="7" xfId="0" applyFill="1" applyBorder="1"/>
    <xf numFmtId="0" fontId="0" fillId="9" borderId="7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 wrapText="1"/>
    </xf>
    <xf numFmtId="0" fontId="0" fillId="11" borderId="0" xfId="0" applyFill="1" applyAlignment="1">
      <alignment horizontal="left"/>
    </xf>
    <xf numFmtId="43" fontId="0" fillId="11" borderId="0" xfId="1" applyFont="1" applyFill="1"/>
    <xf numFmtId="43" fontId="0" fillId="11" borderId="0" xfId="1" applyFont="1" applyFill="1" applyAlignment="1">
      <alignment horizontal="right" wrapText="1"/>
    </xf>
    <xf numFmtId="43" fontId="0" fillId="10" borderId="0" xfId="1" applyFont="1" applyFill="1"/>
    <xf numFmtId="43" fontId="0" fillId="4" borderId="0" xfId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0" fillId="8" borderId="0" xfId="1" applyFont="1" applyFill="1" applyBorder="1" applyAlignment="1">
      <alignment horizontal="right"/>
    </xf>
    <xf numFmtId="43" fontId="0" fillId="8" borderId="0" xfId="1" applyFont="1" applyFill="1" applyBorder="1" applyAlignment="1">
      <alignment horizontal="right" wrapText="1"/>
    </xf>
    <xf numFmtId="43" fontId="0" fillId="6" borderId="0" xfId="1" applyFont="1" applyFill="1" applyAlignment="1">
      <alignment horizontal="right"/>
    </xf>
    <xf numFmtId="43" fontId="0" fillId="0" borderId="0" xfId="1" applyFont="1" applyFill="1" applyBorder="1" applyAlignment="1">
      <alignment horizontal="right"/>
    </xf>
    <xf numFmtId="43" fontId="0" fillId="8" borderId="0" xfId="1" applyFont="1" applyFill="1" applyAlignment="1">
      <alignment horizontal="right"/>
    </xf>
    <xf numFmtId="43" fontId="0" fillId="8" borderId="0" xfId="1" applyFont="1" applyFill="1" applyAlignment="1">
      <alignment horizontal="right" wrapText="1"/>
    </xf>
    <xf numFmtId="43" fontId="0" fillId="9" borderId="7" xfId="1" applyFont="1" applyFill="1" applyBorder="1" applyAlignment="1">
      <alignment horizontal="right"/>
    </xf>
    <xf numFmtId="43" fontId="0" fillId="8" borderId="0" xfId="1" applyFont="1" applyFill="1" applyAlignment="1">
      <alignment horizontal="left"/>
    </xf>
    <xf numFmtId="43" fontId="0" fillId="0" borderId="0" xfId="1" applyFont="1" applyAlignment="1">
      <alignment horizontal="left"/>
    </xf>
    <xf numFmtId="43" fontId="0" fillId="6" borderId="0" xfId="1" applyFont="1" applyFill="1" applyAlignment="1">
      <alignment horizontal="left"/>
    </xf>
    <xf numFmtId="43" fontId="0" fillId="0" borderId="0" xfId="1" applyFont="1" applyFill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0" fillId="0" borderId="0" xfId="1" applyFont="1" applyBorder="1" applyAlignment="1">
      <alignment horizontal="left"/>
    </xf>
    <xf numFmtId="43" fontId="0" fillId="6" borderId="0" xfId="1" applyFon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2" fillId="0" borderId="0" xfId="0" quotePrefix="1" applyFont="1"/>
    <xf numFmtId="164" fontId="2" fillId="0" borderId="0" xfId="1" applyNumberFormat="1" applyFont="1" applyFill="1" applyBorder="1" applyAlignment="1">
      <alignment horizontal="right"/>
    </xf>
    <xf numFmtId="44" fontId="2" fillId="0" borderId="0" xfId="2" applyFont="1" applyFill="1" applyBorder="1"/>
    <xf numFmtId="164" fontId="2" fillId="0" borderId="0" xfId="1" applyNumberFormat="1" applyFont="1" applyFill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/>
    <xf numFmtId="164" fontId="2" fillId="0" borderId="1" xfId="1" applyNumberFormat="1" applyFont="1" applyFill="1" applyBorder="1" applyAlignment="1">
      <alignment horizontal="right"/>
    </xf>
    <xf numFmtId="44" fontId="2" fillId="8" borderId="1" xfId="2" applyFont="1" applyFill="1" applyBorder="1"/>
    <xf numFmtId="164" fontId="2" fillId="8" borderId="0" xfId="1" applyNumberFormat="1" applyFont="1" applyFill="1" applyBorder="1" applyAlignment="1">
      <alignment horizontal="center"/>
    </xf>
    <xf numFmtId="44" fontId="2" fillId="8" borderId="0" xfId="2" applyFont="1" applyFill="1"/>
    <xf numFmtId="164" fontId="2" fillId="8" borderId="0" xfId="1" applyNumberFormat="1" applyFont="1" applyFill="1" applyAlignment="1">
      <alignment horizontal="center"/>
    </xf>
    <xf numFmtId="44" fontId="0" fillId="5" borderId="0" xfId="2" applyFont="1" applyFill="1" applyBorder="1"/>
    <xf numFmtId="44" fontId="0" fillId="5" borderId="0" xfId="2" applyFont="1" applyFill="1"/>
    <xf numFmtId="44" fontId="0" fillId="5" borderId="0" xfId="2" applyFont="1" applyFill="1" applyAlignment="1">
      <alignment horizontal="center"/>
    </xf>
    <xf numFmtId="164" fontId="0" fillId="5" borderId="0" xfId="1" applyNumberFormat="1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2" fontId="0" fillId="9" borderId="7" xfId="1" applyNumberFormat="1" applyFont="1" applyFill="1" applyBorder="1" applyAlignment="1">
      <alignment horizontal="right"/>
    </xf>
    <xf numFmtId="166" fontId="0" fillId="9" borderId="2" xfId="2" applyNumberFormat="1" applyFont="1" applyFill="1" applyBorder="1"/>
    <xf numFmtId="10" fontId="0" fillId="9" borderId="2" xfId="4" applyNumberFormat="1" applyFont="1" applyFill="1" applyBorder="1"/>
    <xf numFmtId="43" fontId="0" fillId="4" borderId="0" xfId="1" applyFont="1" applyFill="1" applyAlignment="1">
      <alignment horizontal="left"/>
    </xf>
    <xf numFmtId="43" fontId="0" fillId="4" borderId="1" xfId="1" applyFont="1" applyFill="1" applyBorder="1" applyAlignment="1">
      <alignment horizontal="right"/>
    </xf>
    <xf numFmtId="0" fontId="0" fillId="9" borderId="2" xfId="0" applyFill="1" applyBorder="1"/>
    <xf numFmtId="0" fontId="3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4" fontId="12" fillId="0" borderId="0" xfId="2" applyFont="1" applyAlignment="1">
      <alignment horizontal="right"/>
    </xf>
    <xf numFmtId="44" fontId="3" fillId="0" borderId="0" xfId="2" applyFont="1"/>
    <xf numFmtId="0" fontId="3" fillId="0" borderId="0" xfId="0" quotePrefix="1" applyFont="1"/>
    <xf numFmtId="0" fontId="12" fillId="2" borderId="8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44" fontId="12" fillId="2" borderId="9" xfId="2" applyFont="1" applyFill="1" applyBorder="1" applyAlignment="1">
      <alignment horizontal="right"/>
    </xf>
    <xf numFmtId="0" fontId="0" fillId="0" borderId="10" xfId="0" applyBorder="1"/>
    <xf numFmtId="44" fontId="0" fillId="0" borderId="11" xfId="2" applyFont="1" applyBorder="1"/>
    <xf numFmtId="0" fontId="0" fillId="0" borderId="12" xfId="0" applyBorder="1"/>
    <xf numFmtId="0" fontId="0" fillId="0" borderId="13" xfId="0" applyBorder="1"/>
    <xf numFmtId="44" fontId="0" fillId="0" borderId="14" xfId="2" applyFont="1" applyBorder="1"/>
    <xf numFmtId="164" fontId="0" fillId="9" borderId="0" xfId="1" applyNumberFormat="1" applyFont="1" applyFill="1" applyBorder="1" applyAlignment="1">
      <alignment horizontal="right"/>
    </xf>
    <xf numFmtId="44" fontId="0" fillId="9" borderId="0" xfId="2" applyFont="1" applyFill="1" applyBorder="1"/>
    <xf numFmtId="0" fontId="0" fillId="6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1" applyNumberFormat="1" applyFont="1" applyFill="1"/>
    <xf numFmtId="164" fontId="0" fillId="2" borderId="0" xfId="1" applyNumberFormat="1" applyFont="1" applyFill="1" applyBorder="1" applyAlignment="1">
      <alignment horizontal="right"/>
    </xf>
    <xf numFmtId="44" fontId="0" fillId="2" borderId="0" xfId="2" applyFont="1" applyFill="1"/>
    <xf numFmtId="164" fontId="0" fillId="2" borderId="0" xfId="1" applyNumberFormat="1" applyFont="1" applyFill="1" applyAlignment="1">
      <alignment horizontal="center"/>
    </xf>
    <xf numFmtId="165" fontId="0" fillId="2" borderId="0" xfId="0" applyNumberFormat="1" applyFill="1"/>
    <xf numFmtId="0" fontId="0" fillId="0" borderId="0" xfId="0" applyAlignment="1">
      <alignment horizontal="left" indent="3"/>
    </xf>
    <xf numFmtId="9" fontId="0" fillId="0" borderId="0" xfId="0" applyNumberFormat="1"/>
    <xf numFmtId="9" fontId="0" fillId="9" borderId="2" xfId="4" applyFont="1" applyFill="1" applyBorder="1"/>
    <xf numFmtId="44" fontId="0" fillId="5" borderId="1" xfId="2" applyFont="1" applyFill="1" applyBorder="1"/>
    <xf numFmtId="164" fontId="0" fillId="5" borderId="1" xfId="1" applyNumberFormat="1" applyFont="1" applyFill="1" applyBorder="1" applyAlignment="1">
      <alignment horizontal="center"/>
    </xf>
    <xf numFmtId="164" fontId="0" fillId="5" borderId="0" xfId="1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220317</xdr:colOff>
      <xdr:row>16</xdr:row>
      <xdr:rowOff>81998</xdr:rowOff>
    </xdr:from>
    <xdr:to>
      <xdr:col>8</xdr:col>
      <xdr:colOff>515592</xdr:colOff>
      <xdr:row>17</xdr:row>
      <xdr:rowOff>148673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7E67C16-83A9-70BC-2439-8E15F82022B6}"/>
            </a:ext>
          </a:extLst>
        </xdr:cNvPr>
        <xdr:cNvSpPr/>
      </xdr:nvSpPr>
      <xdr:spPr>
        <a:xfrm>
          <a:off x="6771860" y="2326585"/>
          <a:ext cx="295275" cy="257175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216176</xdr:colOff>
      <xdr:row>44</xdr:row>
      <xdr:rowOff>99762</xdr:rowOff>
    </xdr:from>
    <xdr:to>
      <xdr:col>5</xdr:col>
      <xdr:colOff>511451</xdr:colOff>
      <xdr:row>46</xdr:row>
      <xdr:rowOff>90237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6D8D97B2-F466-4063-B98D-EEB217786711}"/>
            </a:ext>
          </a:extLst>
        </xdr:cNvPr>
        <xdr:cNvSpPr/>
      </xdr:nvSpPr>
      <xdr:spPr>
        <a:xfrm>
          <a:off x="5160893" y="7371892"/>
          <a:ext cx="295275" cy="462584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586539</xdr:colOff>
      <xdr:row>44</xdr:row>
      <xdr:rowOff>100263</xdr:rowOff>
    </xdr:from>
    <xdr:to>
      <xdr:col>5</xdr:col>
      <xdr:colOff>881814</xdr:colOff>
      <xdr:row>46</xdr:row>
      <xdr:rowOff>90738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AF0B21C4-542E-4704-B679-504280EED847}"/>
            </a:ext>
          </a:extLst>
        </xdr:cNvPr>
        <xdr:cNvSpPr/>
      </xdr:nvSpPr>
      <xdr:spPr>
        <a:xfrm>
          <a:off x="5529513" y="6411829"/>
          <a:ext cx="295275" cy="466725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77031</xdr:colOff>
      <xdr:row>18</xdr:row>
      <xdr:rowOff>173939</xdr:rowOff>
    </xdr:from>
    <xdr:to>
      <xdr:col>7</xdr:col>
      <xdr:colOff>265044</xdr:colOff>
      <xdr:row>20</xdr:row>
      <xdr:rowOff>33135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1935C9A3-210F-4602-9653-0134527EA009}"/>
            </a:ext>
          </a:extLst>
        </xdr:cNvPr>
        <xdr:cNvSpPr/>
      </xdr:nvSpPr>
      <xdr:spPr>
        <a:xfrm rot="5400000">
          <a:off x="6287744" y="2825617"/>
          <a:ext cx="240196" cy="188013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72060</xdr:colOff>
      <xdr:row>22</xdr:row>
      <xdr:rowOff>77861</xdr:rowOff>
    </xdr:from>
    <xdr:to>
      <xdr:col>7</xdr:col>
      <xdr:colOff>260073</xdr:colOff>
      <xdr:row>23</xdr:row>
      <xdr:rowOff>127557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0D96E831-425A-47D3-93B4-2BADC72F1D16}"/>
            </a:ext>
          </a:extLst>
        </xdr:cNvPr>
        <xdr:cNvSpPr/>
      </xdr:nvSpPr>
      <xdr:spPr>
        <a:xfrm rot="5400000">
          <a:off x="6282773" y="3491539"/>
          <a:ext cx="240196" cy="188013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223630</xdr:colOff>
      <xdr:row>20</xdr:row>
      <xdr:rowOff>77029</xdr:rowOff>
    </xdr:from>
    <xdr:to>
      <xdr:col>8</xdr:col>
      <xdr:colOff>518905</xdr:colOff>
      <xdr:row>21</xdr:row>
      <xdr:rowOff>143704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CDD80EE8-0223-4EAB-B699-13AC127EF957}"/>
            </a:ext>
          </a:extLst>
        </xdr:cNvPr>
        <xdr:cNvSpPr/>
      </xdr:nvSpPr>
      <xdr:spPr>
        <a:xfrm>
          <a:off x="6775173" y="3083616"/>
          <a:ext cx="295275" cy="257175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pv4wegs.d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zoomScaleNormal="100" workbookViewId="0">
      <selection activeCell="I5" sqref="I5"/>
    </sheetView>
  </sheetViews>
  <sheetFormatPr defaultRowHeight="15" x14ac:dyDescent="0.25"/>
  <cols>
    <col min="1" max="1" width="4.140625" customWidth="1"/>
    <col min="2" max="2" width="41.7109375" customWidth="1"/>
    <col min="3" max="3" width="15.85546875" customWidth="1"/>
    <col min="4" max="4" width="11.140625" customWidth="1"/>
    <col min="5" max="5" width="5.7109375" customWidth="1"/>
    <col min="6" max="6" width="14.7109375" style="1" customWidth="1"/>
    <col min="7" max="8" width="4.7109375" style="32" customWidth="1"/>
    <col min="9" max="9" width="10.5703125" bestFit="1" customWidth="1"/>
    <col min="10" max="10" width="9.140625" customWidth="1"/>
    <col min="11" max="11" width="15.140625" style="2" customWidth="1"/>
    <col min="12" max="12" width="53.85546875" customWidth="1"/>
  </cols>
  <sheetData>
    <row r="1" spans="1:12" ht="15.75" thickBot="1" x14ac:dyDescent="0.3">
      <c r="A1" s="42" t="s">
        <v>32</v>
      </c>
      <c r="B1" s="28"/>
      <c r="C1" s="28"/>
      <c r="D1" s="58" t="s">
        <v>14</v>
      </c>
    </row>
    <row r="2" spans="1:12" x14ac:dyDescent="0.25">
      <c r="A2" t="s">
        <v>47</v>
      </c>
      <c r="F2" s="62"/>
    </row>
    <row r="3" spans="1:12" x14ac:dyDescent="0.25">
      <c r="A3" t="s">
        <v>50</v>
      </c>
      <c r="F3" s="62"/>
    </row>
    <row r="5" spans="1:12" s="9" customFormat="1" ht="21" x14ac:dyDescent="0.35">
      <c r="A5" s="9" t="s">
        <v>48</v>
      </c>
      <c r="F5" s="10"/>
      <c r="G5" s="28" t="s">
        <v>114</v>
      </c>
      <c r="H5" s="63"/>
      <c r="I5" s="28"/>
      <c r="J5" s="28"/>
      <c r="K5" s="64"/>
    </row>
    <row r="6" spans="1:12" x14ac:dyDescent="0.25">
      <c r="A6" s="151" t="s">
        <v>98</v>
      </c>
      <c r="B6" s="151"/>
      <c r="C6" s="152"/>
      <c r="D6" s="151"/>
      <c r="E6" s="151"/>
      <c r="F6" s="153"/>
      <c r="G6" s="28" t="s">
        <v>95</v>
      </c>
      <c r="H6" s="65"/>
      <c r="I6" s="28"/>
      <c r="J6" s="28"/>
      <c r="K6" s="28"/>
    </row>
    <row r="7" spans="1:12" x14ac:dyDescent="0.25">
      <c r="C7" s="3"/>
      <c r="G7" s="29" t="s">
        <v>101</v>
      </c>
      <c r="H7" s="48"/>
      <c r="I7" s="28"/>
      <c r="J7" s="28"/>
      <c r="K7" s="64"/>
    </row>
    <row r="8" spans="1:12" ht="21.75" thickBot="1" x14ac:dyDescent="0.4">
      <c r="A8" t="s">
        <v>91</v>
      </c>
      <c r="C8" s="3"/>
      <c r="G8" s="28" t="s">
        <v>100</v>
      </c>
      <c r="H8" s="66"/>
      <c r="I8" s="67"/>
      <c r="J8" s="67"/>
      <c r="K8" s="67"/>
    </row>
    <row r="9" spans="1:12" ht="16.5" customHeight="1" thickBot="1" x14ac:dyDescent="0.3">
      <c r="B9" t="s">
        <v>6</v>
      </c>
      <c r="D9" s="57">
        <v>50000</v>
      </c>
      <c r="E9" t="s">
        <v>8</v>
      </c>
      <c r="G9" s="150" t="s">
        <v>96</v>
      </c>
      <c r="H9" s="48"/>
      <c r="I9" s="28"/>
      <c r="J9" s="28"/>
      <c r="K9" s="64"/>
    </row>
    <row r="10" spans="1:12" ht="15.75" thickBot="1" x14ac:dyDescent="0.3">
      <c r="B10" t="s">
        <v>19</v>
      </c>
      <c r="D10" s="57">
        <v>104000</v>
      </c>
      <c r="E10" t="s">
        <v>8</v>
      </c>
      <c r="G10" s="28" t="s">
        <v>97</v>
      </c>
      <c r="H10" s="48"/>
      <c r="I10" s="28"/>
      <c r="J10" s="28"/>
      <c r="K10" s="64"/>
    </row>
    <row r="11" spans="1:12" ht="15.75" x14ac:dyDescent="0.25">
      <c r="B11" s="11" t="s">
        <v>37</v>
      </c>
      <c r="C11" s="50"/>
      <c r="D11" s="55">
        <f>D9+D10</f>
        <v>154000</v>
      </c>
      <c r="E11" s="11" t="s">
        <v>8</v>
      </c>
      <c r="L11" s="53"/>
    </row>
    <row r="12" spans="1:12" ht="15.75" x14ac:dyDescent="0.25">
      <c r="C12" s="3"/>
      <c r="L12" s="53"/>
    </row>
    <row r="13" spans="1:12" ht="15.75" x14ac:dyDescent="0.25">
      <c r="A13" t="s">
        <v>90</v>
      </c>
      <c r="C13" s="3"/>
      <c r="H13" s="37"/>
      <c r="L13" s="53"/>
    </row>
    <row r="14" spans="1:12" ht="15.75" thickBot="1" x14ac:dyDescent="0.3">
      <c r="B14" t="s">
        <v>45</v>
      </c>
      <c r="C14" s="24"/>
      <c r="D14" s="148">
        <f>Stromrechnungen!C19</f>
        <v>120000</v>
      </c>
      <c r="E14" t="s">
        <v>8</v>
      </c>
      <c r="F14" s="149">
        <f>Stromrechnungen!D19</f>
        <v>36000</v>
      </c>
      <c r="G14" s="37" t="s">
        <v>15</v>
      </c>
      <c r="H14" s="37"/>
      <c r="I14" s="25">
        <f>F14/D14</f>
        <v>0.3</v>
      </c>
      <c r="J14" t="s">
        <v>11</v>
      </c>
      <c r="K14" s="49"/>
    </row>
    <row r="15" spans="1:12" ht="15.75" thickBot="1" x14ac:dyDescent="0.3">
      <c r="B15" t="s">
        <v>111</v>
      </c>
      <c r="C15" s="24"/>
      <c r="D15" s="57">
        <v>60</v>
      </c>
      <c r="F15" s="39">
        <f>D15*I15</f>
        <v>0</v>
      </c>
      <c r="G15" s="34" t="s">
        <v>16</v>
      </c>
      <c r="H15" s="37"/>
      <c r="I15" s="59">
        <v>0</v>
      </c>
      <c r="J15" s="24" t="s">
        <v>43</v>
      </c>
      <c r="K15" s="49" t="s">
        <v>112</v>
      </c>
    </row>
    <row r="16" spans="1:12" x14ac:dyDescent="0.25">
      <c r="C16" s="24"/>
      <c r="D16" s="51"/>
      <c r="F16" s="39"/>
      <c r="G16" s="37"/>
      <c r="H16" s="37"/>
      <c r="I16" s="52"/>
      <c r="K16" s="49"/>
      <c r="L16" s="54"/>
    </row>
    <row r="17" spans="1:12" s="68" customFormat="1" x14ac:dyDescent="0.25">
      <c r="A17" s="4" t="s">
        <v>92</v>
      </c>
      <c r="B17" s="4"/>
      <c r="C17" s="112"/>
      <c r="D17" s="113"/>
      <c r="E17" s="4"/>
      <c r="F17" s="114"/>
      <c r="G17" s="115"/>
      <c r="H17" s="69"/>
      <c r="I17" s="70"/>
      <c r="K17" s="71"/>
      <c r="L17" s="72"/>
    </row>
    <row r="18" spans="1:12" s="68" customFormat="1" x14ac:dyDescent="0.25">
      <c r="A18" s="4"/>
      <c r="B18" s="4" t="s">
        <v>37</v>
      </c>
      <c r="C18" s="112"/>
      <c r="D18" s="113">
        <f>D11</f>
        <v>154000</v>
      </c>
      <c r="E18" s="4"/>
      <c r="F18" s="114"/>
      <c r="G18" s="115"/>
      <c r="H18" s="69"/>
      <c r="I18" s="70"/>
      <c r="K18" s="71"/>
      <c r="L18" s="72"/>
    </row>
    <row r="19" spans="1:12" s="68" customFormat="1" x14ac:dyDescent="0.25">
      <c r="A19" s="4"/>
      <c r="B19" s="4" t="s">
        <v>38</v>
      </c>
      <c r="C19" s="112"/>
      <c r="D19" s="113">
        <f>-D14</f>
        <v>-120000</v>
      </c>
      <c r="E19" s="4"/>
      <c r="F19" s="114"/>
      <c r="G19" s="115"/>
      <c r="H19" s="69"/>
      <c r="I19" s="70"/>
      <c r="K19" s="71"/>
      <c r="L19" s="72"/>
    </row>
    <row r="20" spans="1:12" s="68" customFormat="1" x14ac:dyDescent="0.25">
      <c r="A20" s="4"/>
      <c r="B20" s="116" t="s">
        <v>93</v>
      </c>
      <c r="C20" s="117"/>
      <c r="D20" s="118">
        <f>D18+D19</f>
        <v>34000</v>
      </c>
      <c r="E20" s="116" t="s">
        <v>8</v>
      </c>
      <c r="F20" s="119">
        <f>D20*I20</f>
        <v>10200</v>
      </c>
      <c r="G20" s="120" t="s">
        <v>17</v>
      </c>
      <c r="H20" s="73"/>
      <c r="I20" s="74">
        <f t="shared" ref="I20" si="0">I$14</f>
        <v>0.3</v>
      </c>
      <c r="J20" s="68" t="s">
        <v>11</v>
      </c>
      <c r="K20" s="71"/>
      <c r="L20" s="72"/>
    </row>
    <row r="21" spans="1:12" x14ac:dyDescent="0.25">
      <c r="C21" s="24"/>
      <c r="D21" s="51"/>
      <c r="F21" s="39"/>
      <c r="G21" s="40"/>
      <c r="I21" s="12"/>
      <c r="K21" s="49"/>
      <c r="L21" s="54"/>
    </row>
    <row r="22" spans="1:12" x14ac:dyDescent="0.25">
      <c r="A22" t="s">
        <v>41</v>
      </c>
      <c r="C22" s="3"/>
    </row>
    <row r="23" spans="1:12" x14ac:dyDescent="0.25">
      <c r="B23" t="s">
        <v>6</v>
      </c>
      <c r="D23" s="51">
        <f>D9</f>
        <v>50000</v>
      </c>
      <c r="E23" t="s">
        <v>8</v>
      </c>
      <c r="F23" s="23">
        <f>D23*I23</f>
        <v>15000</v>
      </c>
      <c r="G23" s="34" t="s">
        <v>23</v>
      </c>
      <c r="H23" s="37"/>
      <c r="I23" s="26">
        <f t="shared" ref="I23:I24" si="1">I$14</f>
        <v>0.3</v>
      </c>
      <c r="J23" t="s">
        <v>11</v>
      </c>
      <c r="K23"/>
    </row>
    <row r="24" spans="1:12" x14ac:dyDescent="0.25">
      <c r="B24" t="s">
        <v>19</v>
      </c>
      <c r="D24" s="51">
        <f>D10</f>
        <v>104000</v>
      </c>
      <c r="E24" t="s">
        <v>8</v>
      </c>
      <c r="F24" s="23">
        <f>D24*I24</f>
        <v>31200</v>
      </c>
      <c r="G24" s="34" t="s">
        <v>25</v>
      </c>
      <c r="H24" s="37"/>
      <c r="I24" s="26">
        <f t="shared" si="1"/>
        <v>0.3</v>
      </c>
      <c r="J24" t="s">
        <v>11</v>
      </c>
      <c r="K24"/>
    </row>
    <row r="25" spans="1:12" x14ac:dyDescent="0.25">
      <c r="D25" s="51"/>
      <c r="F25" s="56"/>
      <c r="G25" s="37"/>
      <c r="H25" s="37"/>
      <c r="I25" s="12"/>
      <c r="K25"/>
    </row>
    <row r="26" spans="1:12" s="9" customFormat="1" ht="21" x14ac:dyDescent="0.35">
      <c r="A26" s="9" t="s">
        <v>49</v>
      </c>
      <c r="F26" s="10"/>
      <c r="G26" s="10"/>
      <c r="H26" s="10"/>
      <c r="I26" s="10"/>
      <c r="J26" s="10"/>
      <c r="K26" s="10"/>
      <c r="L26" s="10"/>
    </row>
    <row r="27" spans="1:12" s="151" customFormat="1" x14ac:dyDescent="0.25">
      <c r="A27" s="151" t="s">
        <v>99</v>
      </c>
      <c r="D27" s="154"/>
      <c r="F27" s="155"/>
      <c r="G27" s="156"/>
      <c r="H27" s="156"/>
      <c r="I27" s="157"/>
    </row>
    <row r="28" spans="1:12" x14ac:dyDescent="0.25">
      <c r="D28" s="51"/>
      <c r="F28" s="56"/>
      <c r="G28" s="37"/>
      <c r="H28" s="37"/>
      <c r="I28" s="12"/>
      <c r="K28"/>
    </row>
    <row r="29" spans="1:12" ht="15.75" thickBot="1" x14ac:dyDescent="0.3">
      <c r="A29" t="s">
        <v>105</v>
      </c>
      <c r="D29" s="27"/>
      <c r="F29" s="31"/>
      <c r="G29" s="36"/>
      <c r="H29" s="36"/>
    </row>
    <row r="30" spans="1:12" ht="15.75" thickBot="1" x14ac:dyDescent="0.3">
      <c r="B30" t="s">
        <v>1</v>
      </c>
      <c r="D30" s="27"/>
      <c r="F30" s="59">
        <v>0.01</v>
      </c>
      <c r="G30" s="40"/>
      <c r="H30" s="40"/>
    </row>
    <row r="31" spans="1:12" ht="15.75" thickBot="1" x14ac:dyDescent="0.3">
      <c r="B31" t="s">
        <v>18</v>
      </c>
      <c r="D31" s="27"/>
      <c r="F31" s="60">
        <v>0.02</v>
      </c>
      <c r="G31" s="40"/>
      <c r="H31" s="40"/>
    </row>
    <row r="32" spans="1:12" ht="15.75" thickBot="1" x14ac:dyDescent="0.3">
      <c r="B32" t="s">
        <v>82</v>
      </c>
      <c r="D32" s="27"/>
      <c r="F32" s="60">
        <v>160</v>
      </c>
      <c r="G32" s="40"/>
      <c r="H32" s="40"/>
    </row>
    <row r="33" spans="1:11" ht="15.75" thickBot="1" x14ac:dyDescent="0.3">
      <c r="B33" t="s">
        <v>2</v>
      </c>
      <c r="F33" s="59">
        <v>0.03</v>
      </c>
      <c r="G33" s="37"/>
      <c r="H33" s="37"/>
    </row>
    <row r="34" spans="1:11" ht="15.75" thickBot="1" x14ac:dyDescent="0.3">
      <c r="B34" t="s">
        <v>3</v>
      </c>
      <c r="F34" s="59">
        <v>0.05</v>
      </c>
      <c r="G34" s="37"/>
      <c r="H34" s="37"/>
    </row>
    <row r="35" spans="1:11" ht="15.75" thickBot="1" x14ac:dyDescent="0.3">
      <c r="B35" t="s">
        <v>31</v>
      </c>
      <c r="C35" s="130">
        <v>0</v>
      </c>
      <c r="D35" s="129">
        <v>100000</v>
      </c>
      <c r="F35" s="59">
        <f>D35*C35</f>
        <v>0</v>
      </c>
      <c r="G35" s="127" t="s">
        <v>26</v>
      </c>
      <c r="H35" s="37"/>
      <c r="I35" t="s">
        <v>36</v>
      </c>
    </row>
    <row r="36" spans="1:11" x14ac:dyDescent="0.25">
      <c r="B36" s="11" t="s">
        <v>39</v>
      </c>
      <c r="E36" s="11"/>
      <c r="F36" s="13">
        <f>SUM(F30:F35)</f>
        <v>160.11000000000001</v>
      </c>
      <c r="G36" s="35" t="s">
        <v>27</v>
      </c>
      <c r="H36" s="40"/>
    </row>
    <row r="37" spans="1:11" x14ac:dyDescent="0.25">
      <c r="F37" s="31"/>
      <c r="G37" s="36"/>
      <c r="H37" s="40"/>
      <c r="I37" s="12"/>
      <c r="K37"/>
    </row>
    <row r="38" spans="1:11" ht="15.75" thickBot="1" x14ac:dyDescent="0.3">
      <c r="A38" t="s">
        <v>21</v>
      </c>
      <c r="D38" s="38"/>
      <c r="F38" s="31"/>
      <c r="G38" s="36"/>
      <c r="H38" s="40"/>
      <c r="I38" s="12"/>
      <c r="K38"/>
    </row>
    <row r="39" spans="1:11" ht="15.75" thickBot="1" x14ac:dyDescent="0.3">
      <c r="B39" t="s">
        <v>20</v>
      </c>
      <c r="F39" s="59">
        <v>2519</v>
      </c>
      <c r="G39" s="37"/>
      <c r="H39" s="37"/>
      <c r="I39" s="12"/>
      <c r="K39"/>
    </row>
    <row r="40" spans="1:11" x14ac:dyDescent="0.25">
      <c r="B40" s="4" t="s">
        <v>94</v>
      </c>
      <c r="C40" s="4"/>
      <c r="D40" s="4"/>
      <c r="E40" s="4"/>
      <c r="F40" s="121">
        <f>F20</f>
        <v>10200</v>
      </c>
      <c r="G40" s="122" t="s">
        <v>17</v>
      </c>
      <c r="H40" s="37"/>
      <c r="I40" s="12"/>
      <c r="K40"/>
    </row>
    <row r="41" spans="1:11" x14ac:dyDescent="0.25">
      <c r="B41" t="s">
        <v>104</v>
      </c>
      <c r="F41" s="2">
        <f>-F36</f>
        <v>-160.11000000000001</v>
      </c>
      <c r="G41" s="32" t="s">
        <v>27</v>
      </c>
      <c r="H41" s="37"/>
      <c r="I41" s="12"/>
      <c r="K41"/>
    </row>
    <row r="42" spans="1:11" ht="15.75" thickBot="1" x14ac:dyDescent="0.3">
      <c r="B42" s="11" t="s">
        <v>21</v>
      </c>
      <c r="C42" s="11"/>
      <c r="D42" s="30"/>
      <c r="E42" s="11"/>
      <c r="F42" s="161">
        <f>SUM(F38:F41)</f>
        <v>12558.89</v>
      </c>
      <c r="G42" s="162"/>
      <c r="H42" s="40"/>
      <c r="I42" s="12"/>
      <c r="K42"/>
    </row>
    <row r="43" spans="1:11" ht="15.75" thickBot="1" x14ac:dyDescent="0.3">
      <c r="B43" s="158" t="s">
        <v>106</v>
      </c>
      <c r="C43" s="160">
        <v>0.8</v>
      </c>
      <c r="D43" s="38"/>
      <c r="F43" s="123">
        <f>F$42*C43</f>
        <v>10047.112000000001</v>
      </c>
      <c r="G43" s="126" t="s">
        <v>42</v>
      </c>
      <c r="H43" s="40"/>
      <c r="I43" s="12"/>
      <c r="K43"/>
    </row>
    <row r="44" spans="1:11" x14ac:dyDescent="0.25">
      <c r="B44" s="158" t="s">
        <v>107</v>
      </c>
      <c r="C44" s="159">
        <f>1-C43</f>
        <v>0.19999999999999996</v>
      </c>
      <c r="D44" s="38"/>
      <c r="F44" s="123">
        <f>F$42*C44</f>
        <v>2511.7779999999993</v>
      </c>
      <c r="G44" s="126" t="s">
        <v>108</v>
      </c>
      <c r="H44" s="40"/>
      <c r="I44" s="12"/>
      <c r="K44"/>
    </row>
    <row r="45" spans="1:11" ht="15.75" thickBot="1" x14ac:dyDescent="0.3">
      <c r="C45" s="3"/>
    </row>
    <row r="46" spans="1:11" s="9" customFormat="1" ht="21.75" thickBot="1" x14ac:dyDescent="0.4">
      <c r="A46" s="9" t="s">
        <v>13</v>
      </c>
      <c r="F46" s="10"/>
      <c r="G46" s="33"/>
      <c r="H46" s="33"/>
      <c r="I46" s="45" t="s">
        <v>40</v>
      </c>
      <c r="J46" s="46"/>
      <c r="K46" s="47"/>
    </row>
    <row r="47" spans="1:11" x14ac:dyDescent="0.25">
      <c r="C47" s="4"/>
      <c r="D47" s="4"/>
    </row>
    <row r="48" spans="1:11" x14ac:dyDescent="0.25">
      <c r="A48" s="8"/>
      <c r="B48" s="20" t="s">
        <v>34</v>
      </c>
      <c r="C48" s="18" t="s">
        <v>12</v>
      </c>
      <c r="D48" s="19" t="s">
        <v>7</v>
      </c>
      <c r="E48" s="20"/>
      <c r="F48" s="21" t="s">
        <v>24</v>
      </c>
      <c r="G48" s="61"/>
      <c r="H48" s="22"/>
      <c r="I48" s="22"/>
      <c r="J48" s="44" t="s">
        <v>33</v>
      </c>
      <c r="K48" s="22"/>
    </row>
    <row r="49" spans="1:12" x14ac:dyDescent="0.25">
      <c r="C49" s="4"/>
      <c r="D49" s="4"/>
      <c r="I49" s="3"/>
    </row>
    <row r="50" spans="1:12" x14ac:dyDescent="0.25">
      <c r="A50" t="s">
        <v>22</v>
      </c>
      <c r="C50" s="4"/>
      <c r="D50" s="4"/>
      <c r="H50" s="37"/>
      <c r="I50" s="3"/>
      <c r="K50" s="6"/>
    </row>
    <row r="51" spans="1:12" x14ac:dyDescent="0.25">
      <c r="B51" t="s">
        <v>113</v>
      </c>
      <c r="C51" s="4" t="s">
        <v>102</v>
      </c>
      <c r="D51" s="43">
        <f>D15</f>
        <v>60</v>
      </c>
      <c r="E51" t="s">
        <v>44</v>
      </c>
      <c r="F51" s="23">
        <f>F15</f>
        <v>0</v>
      </c>
      <c r="G51" s="34" t="s">
        <v>16</v>
      </c>
      <c r="H51" s="37"/>
      <c r="I51" s="3">
        <v>1</v>
      </c>
      <c r="J51" t="s">
        <v>44</v>
      </c>
      <c r="K51" s="2">
        <f>F51*I51/D51</f>
        <v>0</v>
      </c>
      <c r="L51" t="s">
        <v>112</v>
      </c>
    </row>
    <row r="52" spans="1:12" x14ac:dyDescent="0.25">
      <c r="B52" t="s">
        <v>6</v>
      </c>
      <c r="C52" t="s">
        <v>10</v>
      </c>
      <c r="D52" s="17">
        <v>5390.96</v>
      </c>
      <c r="E52" t="s">
        <v>4</v>
      </c>
      <c r="F52" s="23">
        <f>F23</f>
        <v>15000</v>
      </c>
      <c r="G52" s="34" t="s">
        <v>23</v>
      </c>
      <c r="H52" s="37"/>
      <c r="I52" s="14">
        <v>111.39</v>
      </c>
      <c r="J52" t="s">
        <v>4</v>
      </c>
      <c r="K52" s="2">
        <f>F52*I52/D52</f>
        <v>309.93552168815944</v>
      </c>
    </row>
    <row r="53" spans="1:12" x14ac:dyDescent="0.25">
      <c r="B53" t="s">
        <v>5</v>
      </c>
      <c r="C53" s="4" t="s">
        <v>9</v>
      </c>
      <c r="D53" s="5">
        <f>D24</f>
        <v>104000</v>
      </c>
      <c r="E53" t="s">
        <v>8</v>
      </c>
      <c r="F53" s="23">
        <f>F24</f>
        <v>31200</v>
      </c>
      <c r="G53" s="34" t="s">
        <v>25</v>
      </c>
      <c r="H53" s="37"/>
      <c r="I53" s="7">
        <v>2000</v>
      </c>
      <c r="J53" t="s">
        <v>8</v>
      </c>
      <c r="K53" s="2">
        <f>F53*I53/D53</f>
        <v>600</v>
      </c>
    </row>
    <row r="54" spans="1:12" x14ac:dyDescent="0.25">
      <c r="B54" t="s">
        <v>109</v>
      </c>
      <c r="C54" t="s">
        <v>10</v>
      </c>
      <c r="D54" s="17">
        <v>5390.96</v>
      </c>
      <c r="E54" t="s">
        <v>4</v>
      </c>
      <c r="F54" s="124">
        <f>F44</f>
        <v>2511.7779999999993</v>
      </c>
      <c r="G54" s="163" t="s">
        <v>108</v>
      </c>
      <c r="H54" s="37"/>
      <c r="I54" s="14">
        <v>111.39</v>
      </c>
      <c r="J54" t="s">
        <v>4</v>
      </c>
      <c r="K54" s="2">
        <f>F54*I54/D54</f>
        <v>51.899281652989437</v>
      </c>
    </row>
    <row r="55" spans="1:12" x14ac:dyDescent="0.25">
      <c r="C55" s="4"/>
      <c r="D55" s="4"/>
      <c r="H55" s="37"/>
      <c r="I55" s="3"/>
    </row>
    <row r="56" spans="1:12" x14ac:dyDescent="0.25">
      <c r="A56" t="s">
        <v>28</v>
      </c>
      <c r="C56" s="4"/>
      <c r="D56" s="16"/>
      <c r="H56" s="37"/>
      <c r="I56" s="3"/>
      <c r="K56" s="6"/>
    </row>
    <row r="57" spans="1:12" x14ac:dyDescent="0.25">
      <c r="B57" s="41" t="s">
        <v>46</v>
      </c>
      <c r="C57" t="s">
        <v>29</v>
      </c>
      <c r="D57" s="43">
        <f>D35</f>
        <v>100000</v>
      </c>
      <c r="E57" t="s">
        <v>30</v>
      </c>
      <c r="F57" s="56">
        <f>-F35</f>
        <v>0</v>
      </c>
      <c r="G57" s="127" t="s">
        <v>26</v>
      </c>
      <c r="H57" s="127"/>
      <c r="I57" s="43">
        <v>5000</v>
      </c>
      <c r="J57" t="s">
        <v>30</v>
      </c>
      <c r="K57" s="2">
        <f>F57*I57/D57</f>
        <v>0</v>
      </c>
      <c r="L57" t="s">
        <v>35</v>
      </c>
    </row>
    <row r="58" spans="1:12" x14ac:dyDescent="0.25">
      <c r="B58" s="41" t="s">
        <v>110</v>
      </c>
      <c r="C58" t="s">
        <v>0</v>
      </c>
      <c r="D58" s="1">
        <v>1000</v>
      </c>
      <c r="E58" t="s">
        <v>0</v>
      </c>
      <c r="F58" s="124">
        <f>F43</f>
        <v>10047.112000000001</v>
      </c>
      <c r="G58" s="125" t="s">
        <v>42</v>
      </c>
      <c r="H58" s="127"/>
      <c r="I58" s="15">
        <v>21.19</v>
      </c>
      <c r="J58" t="s">
        <v>0</v>
      </c>
      <c r="K58" s="2">
        <f>F58*I58/D58</f>
        <v>212.89830328000002</v>
      </c>
      <c r="L58" t="s">
        <v>103</v>
      </c>
    </row>
    <row r="59" spans="1:12" x14ac:dyDescent="0.25">
      <c r="H59" s="37"/>
    </row>
    <row r="60" spans="1:12" x14ac:dyDescent="0.25">
      <c r="H60" s="37"/>
    </row>
  </sheetData>
  <hyperlinks>
    <hyperlink ref="G7" r:id="rId1" xr:uid="{C80AC3D7-8473-45C4-A0D4-74BD904564CA}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1B89-06FC-4309-B1E7-0C186EA23630}">
  <dimension ref="B1:E20"/>
  <sheetViews>
    <sheetView workbookViewId="0">
      <selection activeCell="D26" sqref="D26"/>
    </sheetView>
  </sheetViews>
  <sheetFormatPr defaultRowHeight="15" x14ac:dyDescent="0.25"/>
  <cols>
    <col min="1" max="1" width="3.140625" customWidth="1"/>
    <col min="2" max="2" width="11.5703125" customWidth="1"/>
    <col min="3" max="3" width="15.5703125" customWidth="1"/>
    <col min="4" max="4" width="18.5703125" style="2" customWidth="1"/>
  </cols>
  <sheetData>
    <row r="1" spans="2:4" ht="15.75" thickBot="1" x14ac:dyDescent="0.3"/>
    <row r="2" spans="2:4" ht="15.75" thickBot="1" x14ac:dyDescent="0.3">
      <c r="B2" t="s">
        <v>84</v>
      </c>
      <c r="C2" s="133">
        <v>2025</v>
      </c>
    </row>
    <row r="4" spans="2:4" x14ac:dyDescent="0.25">
      <c r="B4" s="140" t="s">
        <v>85</v>
      </c>
      <c r="C4" s="141" t="s">
        <v>8</v>
      </c>
      <c r="D4" s="142" t="s">
        <v>86</v>
      </c>
    </row>
    <row r="5" spans="2:4" x14ac:dyDescent="0.25">
      <c r="B5" s="143">
        <v>1</v>
      </c>
      <c r="C5">
        <v>10000</v>
      </c>
      <c r="D5" s="144">
        <f>C5*0.3</f>
        <v>3000</v>
      </c>
    </row>
    <row r="6" spans="2:4" x14ac:dyDescent="0.25">
      <c r="B6" s="143">
        <v>2</v>
      </c>
      <c r="C6">
        <v>10000</v>
      </c>
      <c r="D6" s="144">
        <f t="shared" ref="D6:D16" si="0">C6*0.3</f>
        <v>3000</v>
      </c>
    </row>
    <row r="7" spans="2:4" x14ac:dyDescent="0.25">
      <c r="B7" s="143">
        <v>3</v>
      </c>
      <c r="C7">
        <v>10000</v>
      </c>
      <c r="D7" s="144">
        <f t="shared" si="0"/>
        <v>3000</v>
      </c>
    </row>
    <row r="8" spans="2:4" x14ac:dyDescent="0.25">
      <c r="B8" s="143">
        <v>4</v>
      </c>
      <c r="C8">
        <v>10000</v>
      </c>
      <c r="D8" s="144">
        <f t="shared" si="0"/>
        <v>3000</v>
      </c>
    </row>
    <row r="9" spans="2:4" x14ac:dyDescent="0.25">
      <c r="B9" s="143">
        <v>5</v>
      </c>
      <c r="C9">
        <v>10000</v>
      </c>
      <c r="D9" s="144">
        <f t="shared" si="0"/>
        <v>3000</v>
      </c>
    </row>
    <row r="10" spans="2:4" x14ac:dyDescent="0.25">
      <c r="B10" s="143">
        <v>6</v>
      </c>
      <c r="C10">
        <v>10000</v>
      </c>
      <c r="D10" s="144">
        <f t="shared" si="0"/>
        <v>3000</v>
      </c>
    </row>
    <row r="11" spans="2:4" x14ac:dyDescent="0.25">
      <c r="B11" s="143">
        <v>7</v>
      </c>
      <c r="C11">
        <v>10000</v>
      </c>
      <c r="D11" s="144">
        <f t="shared" si="0"/>
        <v>3000</v>
      </c>
    </row>
    <row r="12" spans="2:4" x14ac:dyDescent="0.25">
      <c r="B12" s="143">
        <v>8</v>
      </c>
      <c r="C12">
        <v>10000</v>
      </c>
      <c r="D12" s="144">
        <f t="shared" si="0"/>
        <v>3000</v>
      </c>
    </row>
    <row r="13" spans="2:4" x14ac:dyDescent="0.25">
      <c r="B13" s="143">
        <v>9</v>
      </c>
      <c r="C13">
        <v>10000</v>
      </c>
      <c r="D13" s="144">
        <f t="shared" si="0"/>
        <v>3000</v>
      </c>
    </row>
    <row r="14" spans="2:4" x14ac:dyDescent="0.25">
      <c r="B14" s="143">
        <v>10</v>
      </c>
      <c r="C14">
        <v>10000</v>
      </c>
      <c r="D14" s="144">
        <f t="shared" si="0"/>
        <v>3000</v>
      </c>
    </row>
    <row r="15" spans="2:4" x14ac:dyDescent="0.25">
      <c r="B15" s="143">
        <v>11</v>
      </c>
      <c r="C15">
        <v>10000</v>
      </c>
      <c r="D15" s="144">
        <f t="shared" si="0"/>
        <v>3000</v>
      </c>
    </row>
    <row r="16" spans="2:4" x14ac:dyDescent="0.25">
      <c r="B16" s="145">
        <v>12</v>
      </c>
      <c r="C16" s="146">
        <v>10000</v>
      </c>
      <c r="D16" s="147">
        <f t="shared" si="0"/>
        <v>3000</v>
      </c>
    </row>
    <row r="18" spans="2:5" s="135" customFormat="1" x14ac:dyDescent="0.25">
      <c r="C18" s="136" t="s">
        <v>8</v>
      </c>
      <c r="D18" s="137" t="s">
        <v>86</v>
      </c>
    </row>
    <row r="19" spans="2:5" x14ac:dyDescent="0.25">
      <c r="B19" s="134" t="s">
        <v>87</v>
      </c>
      <c r="C19" s="134">
        <f>SUM(C5:C16)</f>
        <v>120000</v>
      </c>
      <c r="D19" s="138">
        <f>SUM(D5:D16)</f>
        <v>36000</v>
      </c>
    </row>
    <row r="20" spans="2:5" x14ac:dyDescent="0.25">
      <c r="B20" t="s">
        <v>88</v>
      </c>
      <c r="D20" s="138">
        <f>D19/C19</f>
        <v>0.3</v>
      </c>
      <c r="E20" s="139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48BD-7B2D-41DF-AE7F-5C592468CF4C}">
  <dimension ref="B1:M43"/>
  <sheetViews>
    <sheetView workbookViewId="0">
      <selection activeCell="L6" sqref="L6"/>
    </sheetView>
  </sheetViews>
  <sheetFormatPr defaultRowHeight="15" x14ac:dyDescent="0.25"/>
  <cols>
    <col min="1" max="1" width="2.140625" customWidth="1"/>
    <col min="2" max="2" width="15.7109375" customWidth="1"/>
    <col min="3" max="4" width="15.7109375" style="76" customWidth="1"/>
    <col min="5" max="6" width="15.7109375" style="14" customWidth="1"/>
    <col min="7" max="7" width="15.7109375" style="96" customWidth="1"/>
    <col min="8" max="8" width="15.7109375" style="76" customWidth="1"/>
    <col min="9" max="10" width="15.7109375" style="14" customWidth="1"/>
    <col min="11" max="11" width="3.7109375" customWidth="1"/>
    <col min="12" max="12" width="15.7109375" style="76" customWidth="1"/>
    <col min="13" max="13" width="15.7109375" style="15" customWidth="1"/>
  </cols>
  <sheetData>
    <row r="1" spans="2:13" x14ac:dyDescent="0.25">
      <c r="B1" s="79" t="s">
        <v>60</v>
      </c>
      <c r="C1" s="80"/>
      <c r="D1" s="80"/>
      <c r="E1" s="81"/>
      <c r="F1" s="81"/>
      <c r="G1" s="95"/>
      <c r="H1" s="80"/>
      <c r="I1" s="81"/>
      <c r="J1" s="81"/>
    </row>
    <row r="2" spans="2:13" x14ac:dyDescent="0.25">
      <c r="B2" s="79" t="s">
        <v>61</v>
      </c>
      <c r="C2" s="80"/>
      <c r="D2" s="80"/>
      <c r="E2" s="81"/>
      <c r="F2" s="81"/>
      <c r="G2" s="95"/>
      <c r="H2" s="80"/>
      <c r="I2" s="81"/>
      <c r="J2" s="81"/>
    </row>
    <row r="4" spans="2:13" x14ac:dyDescent="0.25">
      <c r="B4" s="88" t="s">
        <v>14</v>
      </c>
    </row>
    <row r="5" spans="2:13" x14ac:dyDescent="0.25">
      <c r="B5" s="76"/>
    </row>
    <row r="6" spans="2:13" x14ac:dyDescent="0.25">
      <c r="B6" s="83"/>
      <c r="C6" s="84"/>
      <c r="D6" s="84"/>
      <c r="E6" s="101"/>
      <c r="F6" s="101"/>
      <c r="G6" s="97"/>
      <c r="H6" s="84"/>
      <c r="I6" s="101"/>
      <c r="J6" s="101"/>
      <c r="L6" s="91" t="s">
        <v>76</v>
      </c>
      <c r="M6" s="92"/>
    </row>
    <row r="7" spans="2:13" s="75" customFormat="1" ht="60" x14ac:dyDescent="0.25">
      <c r="B7" s="77" t="s">
        <v>55</v>
      </c>
      <c r="C7" s="78" t="s">
        <v>59</v>
      </c>
      <c r="D7" s="78" t="s">
        <v>51</v>
      </c>
      <c r="E7" s="102" t="s">
        <v>58</v>
      </c>
      <c r="F7" s="102" t="s">
        <v>81</v>
      </c>
      <c r="G7" s="98" t="s">
        <v>57</v>
      </c>
      <c r="H7" s="78" t="s">
        <v>56</v>
      </c>
      <c r="I7" s="102" t="s">
        <v>77</v>
      </c>
      <c r="J7" s="102" t="s">
        <v>78</v>
      </c>
      <c r="L7" s="90" t="s">
        <v>54</v>
      </c>
      <c r="M7" s="93" t="s">
        <v>79</v>
      </c>
    </row>
    <row r="9" spans="2:13" x14ac:dyDescent="0.25">
      <c r="B9" s="87" t="s">
        <v>52</v>
      </c>
      <c r="C9" s="88">
        <v>1</v>
      </c>
      <c r="D9" s="88" t="s">
        <v>52</v>
      </c>
      <c r="E9" s="128">
        <v>0</v>
      </c>
      <c r="F9" s="103">
        <v>1500</v>
      </c>
      <c r="G9" s="96">
        <f>F9-E9</f>
        <v>1500</v>
      </c>
      <c r="H9" s="88">
        <v>1</v>
      </c>
      <c r="I9" s="14">
        <f>IF(H9,G9,0)</f>
        <v>1500</v>
      </c>
      <c r="J9" s="14" t="str">
        <f>IF(H9,"",G9)</f>
        <v/>
      </c>
      <c r="L9" s="89">
        <f>C9</f>
        <v>1</v>
      </c>
      <c r="M9" s="94">
        <f>I9</f>
        <v>1500</v>
      </c>
    </row>
    <row r="10" spans="2:13" x14ac:dyDescent="0.25">
      <c r="B10" s="87" t="s">
        <v>52</v>
      </c>
      <c r="C10" s="88">
        <v>2</v>
      </c>
      <c r="D10" s="88" t="s">
        <v>52</v>
      </c>
      <c r="E10" s="128">
        <v>0</v>
      </c>
      <c r="F10" s="103">
        <v>1600</v>
      </c>
      <c r="G10" s="96">
        <f t="shared" ref="G10:G18" si="0">F10-E10</f>
        <v>1600</v>
      </c>
      <c r="H10" s="88">
        <v>1</v>
      </c>
      <c r="I10" s="14">
        <f t="shared" ref="I10:I18" si="1">IF(H10,G10,0)</f>
        <v>1600</v>
      </c>
      <c r="J10" s="14" t="str">
        <f t="shared" ref="J10:J18" si="2">IF(H10,"",G10)</f>
        <v/>
      </c>
      <c r="L10" s="89">
        <f t="shared" ref="L10:L18" si="3">C10</f>
        <v>2</v>
      </c>
      <c r="M10" s="94">
        <f t="shared" ref="M10:M18" si="4">I10</f>
        <v>1600</v>
      </c>
    </row>
    <row r="11" spans="2:13" x14ac:dyDescent="0.25">
      <c r="B11" s="87" t="s">
        <v>52</v>
      </c>
      <c r="C11" s="88">
        <v>3</v>
      </c>
      <c r="D11" s="88" t="s">
        <v>52</v>
      </c>
      <c r="E11" s="128">
        <v>0</v>
      </c>
      <c r="F11" s="103">
        <v>1700</v>
      </c>
      <c r="G11" s="96">
        <f t="shared" si="0"/>
        <v>1700</v>
      </c>
      <c r="H11" s="88">
        <v>1</v>
      </c>
      <c r="I11" s="14">
        <f t="shared" si="1"/>
        <v>1700</v>
      </c>
      <c r="J11" s="14" t="str">
        <f t="shared" si="2"/>
        <v/>
      </c>
      <c r="L11" s="89">
        <f t="shared" si="3"/>
        <v>3</v>
      </c>
      <c r="M11" s="94">
        <f t="shared" si="4"/>
        <v>1700</v>
      </c>
    </row>
    <row r="12" spans="2:13" x14ac:dyDescent="0.25">
      <c r="B12" s="87" t="s">
        <v>52</v>
      </c>
      <c r="C12" s="88">
        <v>4</v>
      </c>
      <c r="D12" s="88" t="s">
        <v>52</v>
      </c>
      <c r="E12" s="128">
        <v>0</v>
      </c>
      <c r="F12" s="103">
        <v>1800</v>
      </c>
      <c r="G12" s="96">
        <f t="shared" si="0"/>
        <v>1800</v>
      </c>
      <c r="H12" s="88">
        <v>1</v>
      </c>
      <c r="I12" s="14">
        <f t="shared" si="1"/>
        <v>1800</v>
      </c>
      <c r="J12" s="14" t="str">
        <f t="shared" si="2"/>
        <v/>
      </c>
      <c r="L12" s="89">
        <f t="shared" si="3"/>
        <v>4</v>
      </c>
      <c r="M12" s="94">
        <f t="shared" si="4"/>
        <v>1800</v>
      </c>
    </row>
    <row r="13" spans="2:13" x14ac:dyDescent="0.25">
      <c r="B13" s="87" t="s">
        <v>52</v>
      </c>
      <c r="C13" s="88">
        <v>5</v>
      </c>
      <c r="D13" s="88" t="s">
        <v>52</v>
      </c>
      <c r="E13" s="128">
        <v>0</v>
      </c>
      <c r="F13" s="103">
        <v>1900</v>
      </c>
      <c r="G13" s="96">
        <f t="shared" si="0"/>
        <v>1900</v>
      </c>
      <c r="H13" s="88">
        <v>1</v>
      </c>
      <c r="I13" s="14">
        <f t="shared" si="1"/>
        <v>1900</v>
      </c>
      <c r="J13" s="14" t="str">
        <f t="shared" si="2"/>
        <v/>
      </c>
      <c r="L13" s="89">
        <f t="shared" si="3"/>
        <v>5</v>
      </c>
      <c r="M13" s="94">
        <f t="shared" si="4"/>
        <v>1900</v>
      </c>
    </row>
    <row r="14" spans="2:13" x14ac:dyDescent="0.25">
      <c r="B14" s="87" t="s">
        <v>52</v>
      </c>
      <c r="C14" s="88">
        <v>6</v>
      </c>
      <c r="D14" s="88" t="s">
        <v>52</v>
      </c>
      <c r="E14" s="128">
        <v>0</v>
      </c>
      <c r="F14" s="103">
        <v>2000</v>
      </c>
      <c r="G14" s="96">
        <f t="shared" si="0"/>
        <v>2000</v>
      </c>
      <c r="H14" s="88">
        <v>1</v>
      </c>
      <c r="I14" s="14">
        <f t="shared" si="1"/>
        <v>2000</v>
      </c>
      <c r="J14" s="14" t="str">
        <f t="shared" si="2"/>
        <v/>
      </c>
      <c r="L14" s="89">
        <f t="shared" si="3"/>
        <v>6</v>
      </c>
      <c r="M14" s="94">
        <f t="shared" si="4"/>
        <v>2000</v>
      </c>
    </row>
    <row r="15" spans="2:13" x14ac:dyDescent="0.25">
      <c r="B15" s="87" t="s">
        <v>52</v>
      </c>
      <c r="C15" s="88">
        <v>7</v>
      </c>
      <c r="D15" s="88" t="s">
        <v>52</v>
      </c>
      <c r="E15" s="128">
        <v>0</v>
      </c>
      <c r="F15" s="103">
        <v>2100</v>
      </c>
      <c r="G15" s="96">
        <f t="shared" si="0"/>
        <v>2100</v>
      </c>
      <c r="H15" s="88">
        <v>0</v>
      </c>
      <c r="I15" s="14">
        <f t="shared" si="1"/>
        <v>0</v>
      </c>
      <c r="J15" s="14">
        <f t="shared" si="2"/>
        <v>2100</v>
      </c>
      <c r="L15" s="89">
        <f t="shared" si="3"/>
        <v>7</v>
      </c>
      <c r="M15" s="94">
        <f t="shared" si="4"/>
        <v>0</v>
      </c>
    </row>
    <row r="16" spans="2:13" x14ac:dyDescent="0.25">
      <c r="B16" s="87" t="s">
        <v>52</v>
      </c>
      <c r="C16" s="88">
        <v>8</v>
      </c>
      <c r="D16" s="88" t="s">
        <v>52</v>
      </c>
      <c r="E16" s="128">
        <v>0</v>
      </c>
      <c r="F16" s="103">
        <v>2200</v>
      </c>
      <c r="G16" s="96">
        <f t="shared" si="0"/>
        <v>2200</v>
      </c>
      <c r="H16" s="88">
        <v>1</v>
      </c>
      <c r="I16" s="14">
        <f t="shared" si="1"/>
        <v>2200</v>
      </c>
      <c r="J16" s="14" t="str">
        <f t="shared" si="2"/>
        <v/>
      </c>
      <c r="L16" s="89">
        <f t="shared" si="3"/>
        <v>8</v>
      </c>
      <c r="M16" s="94">
        <f t="shared" si="4"/>
        <v>2200</v>
      </c>
    </row>
    <row r="17" spans="2:13" x14ac:dyDescent="0.25">
      <c r="B17" s="87" t="s">
        <v>52</v>
      </c>
      <c r="C17" s="88">
        <v>9</v>
      </c>
      <c r="D17" s="88" t="s">
        <v>52</v>
      </c>
      <c r="E17" s="128">
        <v>0</v>
      </c>
      <c r="F17" s="103">
        <v>2300</v>
      </c>
      <c r="G17" s="96">
        <f t="shared" si="0"/>
        <v>2300</v>
      </c>
      <c r="H17" s="88">
        <v>1</v>
      </c>
      <c r="I17" s="14">
        <f t="shared" si="1"/>
        <v>2300</v>
      </c>
      <c r="J17" s="14" t="str">
        <f t="shared" si="2"/>
        <v/>
      </c>
      <c r="L17" s="89">
        <f t="shared" si="3"/>
        <v>9</v>
      </c>
      <c r="M17" s="94">
        <f t="shared" si="4"/>
        <v>2300</v>
      </c>
    </row>
    <row r="18" spans="2:13" x14ac:dyDescent="0.25">
      <c r="B18" s="87" t="s">
        <v>52</v>
      </c>
      <c r="C18" s="88">
        <v>10</v>
      </c>
      <c r="D18" s="88" t="s">
        <v>52</v>
      </c>
      <c r="E18" s="128">
        <v>0</v>
      </c>
      <c r="F18" s="103">
        <v>2400</v>
      </c>
      <c r="G18" s="96">
        <f t="shared" si="0"/>
        <v>2400</v>
      </c>
      <c r="H18" s="88">
        <v>1</v>
      </c>
      <c r="I18" s="14">
        <f t="shared" si="1"/>
        <v>2400</v>
      </c>
      <c r="J18" s="14" t="str">
        <f t="shared" si="2"/>
        <v/>
      </c>
      <c r="L18" s="89">
        <f t="shared" si="3"/>
        <v>10</v>
      </c>
      <c r="M18" s="94">
        <f t="shared" si="4"/>
        <v>2400</v>
      </c>
    </row>
    <row r="20" spans="2:13" x14ac:dyDescent="0.25">
      <c r="B20" s="28"/>
      <c r="C20" s="82"/>
      <c r="D20" s="82"/>
      <c r="E20" s="99"/>
      <c r="F20" s="99"/>
      <c r="G20" s="99"/>
      <c r="H20" s="86" t="s">
        <v>65</v>
      </c>
      <c r="I20" s="99">
        <f t="shared" ref="I20" si="5">SUM(I8:I19)</f>
        <v>17400</v>
      </c>
      <c r="J20" s="99"/>
    </row>
    <row r="21" spans="2:13" x14ac:dyDescent="0.25">
      <c r="B21" s="28"/>
      <c r="C21" s="82"/>
      <c r="D21" s="82"/>
      <c r="E21" s="99"/>
      <c r="F21" s="99"/>
      <c r="G21" s="99"/>
      <c r="H21" s="86" t="s">
        <v>72</v>
      </c>
      <c r="I21" s="99"/>
      <c r="J21" s="99">
        <f>SUM(J8:J19)</f>
        <v>2100</v>
      </c>
    </row>
    <row r="22" spans="2:13" x14ac:dyDescent="0.25">
      <c r="I22" s="107"/>
      <c r="J22" s="107"/>
    </row>
    <row r="23" spans="2:13" x14ac:dyDescent="0.25">
      <c r="B23" t="s">
        <v>63</v>
      </c>
      <c r="C23" t="s">
        <v>6</v>
      </c>
      <c r="D23" s="88" t="s">
        <v>52</v>
      </c>
      <c r="E23" s="103">
        <v>0</v>
      </c>
      <c r="F23" s="103">
        <v>2000</v>
      </c>
      <c r="G23" s="100">
        <f t="shared" ref="G23:G25" si="6">F23-E23</f>
        <v>2000</v>
      </c>
    </row>
    <row r="25" spans="2:13" x14ac:dyDescent="0.25">
      <c r="C25" t="s">
        <v>53</v>
      </c>
      <c r="D25" s="88" t="s">
        <v>52</v>
      </c>
      <c r="E25" s="103">
        <v>0</v>
      </c>
      <c r="F25" s="103">
        <v>10000</v>
      </c>
      <c r="G25" s="96">
        <f t="shared" si="6"/>
        <v>10000</v>
      </c>
    </row>
    <row r="26" spans="2:13" x14ac:dyDescent="0.25">
      <c r="C26"/>
      <c r="E26" s="96"/>
      <c r="F26" s="96"/>
    </row>
    <row r="27" spans="2:13" x14ac:dyDescent="0.25">
      <c r="C27"/>
      <c r="E27" s="96"/>
      <c r="F27" s="96"/>
    </row>
    <row r="28" spans="2:13" x14ac:dyDescent="0.25">
      <c r="B28" s="83" t="s">
        <v>64</v>
      </c>
      <c r="C28" s="84"/>
      <c r="D28" s="84"/>
      <c r="E28" s="101"/>
      <c r="F28" s="104"/>
      <c r="G28" s="100"/>
      <c r="I28" s="107"/>
      <c r="J28" s="107"/>
    </row>
    <row r="29" spans="2:13" x14ac:dyDescent="0.25">
      <c r="F29" s="105"/>
    </row>
    <row r="30" spans="2:13" x14ac:dyDescent="0.25">
      <c r="B30" s="28" t="s">
        <v>67</v>
      </c>
      <c r="C30" s="82"/>
      <c r="D30" s="82"/>
      <c r="E30" s="99" t="s">
        <v>8</v>
      </c>
      <c r="F30" s="106"/>
    </row>
    <row r="31" spans="2:13" x14ac:dyDescent="0.25">
      <c r="B31" t="s">
        <v>65</v>
      </c>
      <c r="E31" s="81">
        <f>I20</f>
        <v>17400</v>
      </c>
      <c r="F31" s="131" t="s">
        <v>83</v>
      </c>
      <c r="G31" s="95"/>
    </row>
    <row r="32" spans="2:13" x14ac:dyDescent="0.25">
      <c r="B32" t="s">
        <v>66</v>
      </c>
      <c r="E32" s="107">
        <f>G23</f>
        <v>2000</v>
      </c>
      <c r="F32" s="105"/>
    </row>
    <row r="33" spans="2:7" x14ac:dyDescent="0.25">
      <c r="B33" s="11" t="s">
        <v>73</v>
      </c>
      <c r="C33" s="85"/>
      <c r="D33" s="85"/>
      <c r="E33" s="108">
        <f>E31+E32</f>
        <v>19400</v>
      </c>
      <c r="F33" s="105"/>
    </row>
    <row r="34" spans="2:7" x14ac:dyDescent="0.25">
      <c r="F34" s="109"/>
    </row>
    <row r="35" spans="2:7" x14ac:dyDescent="0.25">
      <c r="B35" s="28" t="s">
        <v>71</v>
      </c>
      <c r="C35" s="82"/>
      <c r="D35" s="82"/>
      <c r="E35" s="99" t="s">
        <v>8</v>
      </c>
      <c r="F35" s="106"/>
    </row>
    <row r="36" spans="2:7" x14ac:dyDescent="0.25">
      <c r="B36" t="s">
        <v>68</v>
      </c>
      <c r="E36" s="14">
        <f>G25</f>
        <v>10000</v>
      </c>
      <c r="F36" s="105"/>
    </row>
    <row r="37" spans="2:7" x14ac:dyDescent="0.25">
      <c r="B37" t="s">
        <v>69</v>
      </c>
      <c r="E37" s="14">
        <f>-J21</f>
        <v>-2100</v>
      </c>
      <c r="F37" s="105"/>
    </row>
    <row r="38" spans="2:7" x14ac:dyDescent="0.25">
      <c r="B38" s="11" t="s">
        <v>70</v>
      </c>
      <c r="C38" s="85"/>
      <c r="D38" s="85"/>
      <c r="E38" s="132">
        <f>E36+E37</f>
        <v>7900</v>
      </c>
      <c r="F38" s="131" t="s">
        <v>80</v>
      </c>
      <c r="G38" s="95"/>
    </row>
    <row r="39" spans="2:7" x14ac:dyDescent="0.25">
      <c r="F39" s="105"/>
    </row>
    <row r="40" spans="2:7" x14ac:dyDescent="0.25">
      <c r="B40" s="28" t="s">
        <v>75</v>
      </c>
      <c r="C40" s="82"/>
      <c r="D40" s="82"/>
      <c r="E40" s="110" t="s">
        <v>8</v>
      </c>
      <c r="F40" s="106"/>
    </row>
    <row r="41" spans="2:7" x14ac:dyDescent="0.25">
      <c r="B41" t="s">
        <v>73</v>
      </c>
      <c r="E41" s="96">
        <f>E33</f>
        <v>19400</v>
      </c>
      <c r="F41" s="105"/>
    </row>
    <row r="42" spans="2:7" x14ac:dyDescent="0.25">
      <c r="B42" t="s">
        <v>74</v>
      </c>
      <c r="E42" s="96">
        <f>-E38</f>
        <v>-7900</v>
      </c>
      <c r="F42" s="105"/>
    </row>
    <row r="43" spans="2:7" x14ac:dyDescent="0.25">
      <c r="B43" s="11" t="s">
        <v>62</v>
      </c>
      <c r="C43" s="85"/>
      <c r="D43" s="85"/>
      <c r="E43" s="111">
        <f>E41+E42</f>
        <v>11500</v>
      </c>
      <c r="F43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Abrechnung</vt:lpstr>
      <vt:lpstr>Stromrechnungen</vt:lpstr>
      <vt:lpstr>Zählerstände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Rivoir</dc:creator>
  <cp:lastModifiedBy>Jochen Rivoir</cp:lastModifiedBy>
  <dcterms:created xsi:type="dcterms:W3CDTF">2015-06-05T18:17:20Z</dcterms:created>
  <dcterms:modified xsi:type="dcterms:W3CDTF">2026-02-23T14:30:01Z</dcterms:modified>
</cp:coreProperties>
</file>